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 დაავადებების პროგრამა\რეპორტი\"/>
    </mc:Choice>
  </mc:AlternateContent>
  <bookViews>
    <workbookView xWindow="0" yWindow="0" windowWidth="20490" windowHeight="7155"/>
  </bookViews>
  <sheets>
    <sheet name="1ივლისი–19 სექტემბერ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R49" i="1" l="1"/>
  <c r="S49" i="1"/>
  <c r="T49" i="1"/>
  <c r="W5" i="1" l="1"/>
  <c r="R51" i="1" l="1"/>
  <c r="S51" i="1"/>
  <c r="T51" i="1"/>
  <c r="AE49" i="1" l="1"/>
  <c r="AE51" i="1" s="1"/>
  <c r="I49" i="1" l="1"/>
  <c r="I51" i="1" s="1"/>
  <c r="J49" i="1"/>
  <c r="J51" i="1" s="1"/>
  <c r="K49" i="1"/>
  <c r="K51" i="1" s="1"/>
  <c r="L49" i="1"/>
  <c r="L51" i="1" s="1"/>
  <c r="M49" i="1"/>
  <c r="M51" i="1" s="1"/>
  <c r="N49" i="1"/>
  <c r="N51" i="1" s="1"/>
  <c r="O49" i="1"/>
  <c r="O51" i="1" s="1"/>
  <c r="P49" i="1"/>
  <c r="P51" i="1" s="1"/>
  <c r="Q49" i="1"/>
  <c r="Q51" i="1" s="1"/>
  <c r="U49" i="1"/>
  <c r="U51" i="1" s="1"/>
  <c r="V49" i="1"/>
  <c r="V51" i="1" s="1"/>
  <c r="W49" i="1"/>
  <c r="W51" i="1" s="1"/>
  <c r="X49" i="1"/>
  <c r="X51" i="1" s="1"/>
  <c r="Y49" i="1"/>
  <c r="Y51" i="1" s="1"/>
  <c r="Z49" i="1"/>
  <c r="Z51" i="1" s="1"/>
  <c r="AA49" i="1"/>
  <c r="AA51" i="1" s="1"/>
  <c r="AB49" i="1"/>
  <c r="AB51" i="1" s="1"/>
  <c r="AC49" i="1"/>
  <c r="AC51" i="1" s="1"/>
  <c r="AD49" i="1"/>
  <c r="AD51" i="1" s="1"/>
  <c r="H49" i="1"/>
  <c r="H51" i="1" s="1"/>
  <c r="H52" i="1" l="1"/>
  <c r="H54" i="1"/>
  <c r="Z54" i="1"/>
  <c r="U54" i="1"/>
  <c r="X54" i="1"/>
</calcChain>
</file>

<file path=xl/sharedStrings.xml><?xml version="1.0" encoding="utf-8"?>
<sst xmlns="http://schemas.openxmlformats.org/spreadsheetml/2006/main" count="108" uniqueCount="61">
  <si>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</si>
  <si>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</si>
  <si>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თბილისი</t>
  </si>
  <si>
    <t>იმერეთის მხარე</t>
  </si>
  <si>
    <t>გურია</t>
  </si>
  <si>
    <t>აჭარა</t>
  </si>
  <si>
    <t>რაჭა–ლეჩხუმი და ქვემო სვანეთი</t>
  </si>
  <si>
    <t>კახეთი</t>
  </si>
  <si>
    <t>სამეგრელო ზემო სვანეთი</t>
  </si>
  <si>
    <t>სამცხე ჯავახეთი</t>
  </si>
  <si>
    <t>შიდა ქართლი</t>
  </si>
  <si>
    <t>ქვემო ქართლი</t>
  </si>
  <si>
    <t>მედიკამენტი (ხარჯვა აფთიაქიდან)</t>
  </si>
  <si>
    <t>დიაგნოზი</t>
  </si>
  <si>
    <t>დიაგნოზების პროცენტული (%) გადანაწილება</t>
  </si>
  <si>
    <t>გულ–სისხლძარღვთა</t>
  </si>
  <si>
    <t>ფილტვი</t>
  </si>
  <si>
    <t>დიაბეტი</t>
  </si>
  <si>
    <t>ფარისებრი</t>
  </si>
  <si>
    <t>რეგიონი</t>
  </si>
  <si>
    <t>მცხეთა–მთიანეთი</t>
  </si>
  <si>
    <t>სულ(ბენეფიციარი)</t>
  </si>
  <si>
    <t>ბენეფიციარი (აფთიაქში მიმართვიანობის მიხედვით</t>
  </si>
  <si>
    <t>სალბუტამოლ ინტელი 200 შესხურება(1/200 ფლ.) (ფლაკონი)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</si>
  <si>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</si>
  <si>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</si>
  <si>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</si>
  <si>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</si>
  <si>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</si>
  <si>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სიოფორი 1000 მგ (ტაბლეტი)</t>
  </si>
  <si>
    <t>ალბუტეროლის სულფატი 0.5 მლ 2.5 მგ (ფლაკონი)</t>
  </si>
  <si>
    <t>კორდარონი 200 მგ (ტაბლეტი)</t>
  </si>
  <si>
    <t>ამარილი 2 მგ (ტაბლეტი)</t>
  </si>
  <si>
    <t>ატორისი 20მგ (ტაბლეტი)</t>
  </si>
  <si>
    <t>ენაპი 20 მგ (ტაბლეტი)</t>
  </si>
  <si>
    <t>პულმიკორტი 0.5 მგ 2 მლ (ფლაკონი)</t>
  </si>
  <si>
    <t>ვეროშპირონი 25 მგ (ტაბლეტი)</t>
  </si>
  <si>
    <t>სერეტიდი 60 შესხურება(1/60 ფლ.) (ფლაკონი)</t>
  </si>
  <si>
    <t>მედროლი 16 მგ (ტაბლეტი)</t>
  </si>
  <si>
    <t>შენიშვნა:</t>
  </si>
  <si>
    <t>დიაბეტონი MR 60მგ</t>
  </si>
  <si>
    <t>ზილტი 75მგ</t>
  </si>
  <si>
    <t>თიროზოლი 5მგ</t>
  </si>
  <si>
    <t>გული</t>
  </si>
  <si>
    <t>გახარჯული მედიკამენტის რაოდენობა სულ</t>
  </si>
  <si>
    <t>ერთეულის ღირებულბა</t>
  </si>
  <si>
    <t>სულ (ლარი)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</si>
  <si>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</si>
  <si>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ბენეფიციარის რაოდენობა რეგისტრირებული მედიკამენტისმიხედვით</t>
  </si>
  <si>
    <t>ამლოდიპინი 5მგ</t>
  </si>
  <si>
    <t>ფუროსემიდი 40მგ</t>
  </si>
  <si>
    <t>მონოსანი 40მგ</t>
  </si>
  <si>
    <t>ლ–თიროქსინი 100მკგ</t>
  </si>
  <si>
    <t>ბრეტარისი ჯენუეირი  322მკგ/დოზა</t>
  </si>
  <si>
    <t>დადგენილებით განსაზღვრული ბიუჯეტი (დაკორექტირებული 11.08.17წ  N389 დადგენილება)</t>
  </si>
  <si>
    <t>კომპონენტის მიხედვით (ლარი)</t>
  </si>
  <si>
    <t>ჯამი მედიაკმენტების მიხედვით (ლარი)</t>
  </si>
  <si>
    <t>ამლოდიპინი  ტენდერი შედგა   მივიღებთ 30 სექტემბერს</t>
  </si>
  <si>
    <t>განმეორებით გამოცხადებული ტენდერები (ამარილი, სიოფორი, სალბუტამოლი, ზილტი, მრდროლი)  შედგა, გარდა დიაბეტონისა. და გამოცხადდა თავიდან.</t>
  </si>
  <si>
    <t>ამარილის და დიაბედონის ხარჯვის მაჩვენებელი იმიტომ არ არის გაზრდილი რომ მედიკამენტები ფიზიკურად ამოწურულია და ველოდებით მარაგის შევსებას (ამარილი – ოქტომბრის პირველ რიცხვებში, დიაბეტონი დამოკიდებული ვართ ტენდერის მიმდინარეობაზე ( 1–ხელ უკვე არ შედგა)</t>
  </si>
  <si>
    <t>2017 წლის 19 სქტემბრის მდგომარეობით (ერთ თვეში მომატებულია 1929 პაციენტით)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</si>
</sst>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Sylfae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0" borderId="1" xfId="2" applyNumberFormat="1" applyFont="1" applyBorder="1"/>
    <xf numFmtId="165" fontId="2" fillId="0" borderId="1" xfId="2" applyNumberFormat="1" applyFont="1" applyBorder="1"/>
    <xf numFmtId="166" fontId="2" fillId="0" borderId="1" xfId="2" applyNumberFormat="1" applyFont="1" applyBorder="1"/>
    <xf numFmtId="43" fontId="2" fillId="0" borderId="1" xfId="2" applyFont="1" applyBorder="1"/>
    <xf numFmtId="167" fontId="2" fillId="0" borderId="1" xfId="2" applyNumberFormat="1" applyFont="1" applyBorder="1"/>
    <xf numFmtId="168" fontId="2" fillId="0" borderId="1" xfId="2" applyNumberFormat="1" applyFont="1" applyBorder="1"/>
    <xf numFmtId="43" fontId="2" fillId="0" borderId="1" xfId="0" applyNumberFormat="1" applyFont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2" fillId="0" borderId="1" xfId="2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1" xfId="2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3" fontId="6" fillId="0" borderId="1" xfId="2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top"/>
    </xf>
    <xf numFmtId="9" fontId="2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workbookViewId="0">
      <selection activeCell="L4" sqref="L4"/>
    </sheetView>
  </sheetViews>
  <sheetFormatPr defaultColWidth="16.28515625" defaultRowHeight="11.25" x14ac:dyDescent="0.25"/>
  <cols>
    <col min="1" max="1" width="3.85546875" style="1" customWidth="1"/>
    <col min="2" max="2" width="7.28515625" style="1" customWidth="1"/>
    <col min="3" max="3" width="5.28515625" style="1" customWidth="1"/>
    <col min="4" max="4" width="6.85546875" style="1" customWidth="1"/>
    <col min="5" max="5" width="9.85546875" style="1" customWidth="1"/>
    <col min="6" max="6" width="5.28515625" style="1" customWidth="1"/>
    <col min="7" max="7" width="5.5703125" style="1" customWidth="1"/>
    <col min="8" max="9" width="9.5703125" style="1" customWidth="1"/>
    <col min="10" max="10" width="9.85546875" style="1" customWidth="1"/>
    <col min="11" max="11" width="8.5703125" style="1" customWidth="1"/>
    <col min="12" max="12" width="9.42578125" style="1" customWidth="1"/>
    <col min="13" max="14" width="9.85546875" style="1" customWidth="1"/>
    <col min="15" max="15" width="9.7109375" style="1" customWidth="1"/>
    <col min="16" max="16" width="9.42578125" style="1" customWidth="1"/>
    <col min="17" max="17" width="9.5703125" style="3" customWidth="1"/>
    <col min="18" max="20" width="9.5703125" style="17" customWidth="1"/>
    <col min="21" max="21" width="9.42578125" style="3" customWidth="1"/>
    <col min="22" max="22" width="8.140625" style="1" customWidth="1"/>
    <col min="23" max="23" width="8.85546875" style="3" customWidth="1"/>
    <col min="24" max="24" width="8.42578125" style="1" customWidth="1"/>
    <col min="25" max="25" width="9.5703125" style="1" customWidth="1"/>
    <col min="26" max="27" width="7.7109375" style="1" customWidth="1"/>
    <col min="28" max="28" width="8.140625" style="1" customWidth="1"/>
    <col min="29" max="29" width="8.140625" style="3" customWidth="1"/>
    <col min="30" max="30" width="6.42578125" style="1" customWidth="1"/>
    <col min="31" max="31" width="7.85546875" style="1" customWidth="1"/>
    <col min="32" max="16384" width="16.28515625" style="1"/>
  </cols>
  <sheetData>
    <row r="1" spans="1:31" s="17" customFormat="1" ht="35.25" customHeight="1" x14ac:dyDescent="0.25">
      <c r="A1" s="69" t="s">
        <v>60</v>
      </c>
      <c r="B1" s="69"/>
      <c r="C1" s="69"/>
      <c r="D1" s="69"/>
      <c r="E1" s="69"/>
      <c r="F1" s="69"/>
      <c r="G1" s="69"/>
    </row>
    <row r="2" spans="1:31" ht="45.75" customHeight="1" x14ac:dyDescent="0.25">
      <c r="A2" s="39" t="s">
        <v>0</v>
      </c>
      <c r="B2" s="33" t="s">
        <v>1</v>
      </c>
      <c r="C2" s="34"/>
      <c r="D2" s="35"/>
      <c r="E2" s="40" t="s">
        <v>13</v>
      </c>
      <c r="F2" s="43" t="s">
        <v>14</v>
      </c>
      <c r="G2" s="43" t="s">
        <v>22</v>
      </c>
      <c r="H2" s="50" t="s">
        <v>12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s="3" customFormat="1" ht="45.75" customHeight="1" x14ac:dyDescent="0.25">
      <c r="A3" s="39"/>
      <c r="B3" s="36"/>
      <c r="C3" s="37"/>
      <c r="D3" s="38"/>
      <c r="E3" s="41"/>
      <c r="F3" s="44"/>
      <c r="G3" s="44"/>
      <c r="H3" s="52" t="s">
        <v>43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  <c r="U3" s="28" t="s">
        <v>17</v>
      </c>
      <c r="V3" s="29"/>
      <c r="W3" s="29"/>
      <c r="X3" s="30" t="s">
        <v>18</v>
      </c>
      <c r="Y3" s="31"/>
      <c r="Z3" s="32" t="s">
        <v>16</v>
      </c>
      <c r="AA3" s="32"/>
      <c r="AB3" s="32"/>
      <c r="AC3" s="32"/>
      <c r="AD3" s="32"/>
      <c r="AE3" s="32"/>
    </row>
    <row r="4" spans="1:31" ht="152.25" customHeight="1" x14ac:dyDescent="0.25">
      <c r="A4" s="39"/>
      <c r="B4" s="2" t="s">
        <v>19</v>
      </c>
      <c r="C4" s="2" t="s">
        <v>21</v>
      </c>
      <c r="D4" s="2" t="s">
        <v>48</v>
      </c>
      <c r="E4" s="42"/>
      <c r="F4" s="45"/>
      <c r="G4" s="45"/>
      <c r="H4" s="4" t="s">
        <v>34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33</v>
      </c>
      <c r="O4" s="4" t="s">
        <v>41</v>
      </c>
      <c r="P4" s="4" t="s">
        <v>31</v>
      </c>
      <c r="Q4" s="4" t="s">
        <v>36</v>
      </c>
      <c r="R4" s="4" t="s">
        <v>49</v>
      </c>
      <c r="S4" s="4" t="s">
        <v>51</v>
      </c>
      <c r="T4" s="4" t="s">
        <v>50</v>
      </c>
      <c r="U4" s="6" t="s">
        <v>29</v>
      </c>
      <c r="V4" s="6" t="s">
        <v>32</v>
      </c>
      <c r="W4" s="6" t="s">
        <v>40</v>
      </c>
      <c r="X4" s="5" t="s">
        <v>42</v>
      </c>
      <c r="Y4" s="5" t="s">
        <v>52</v>
      </c>
      <c r="Z4" s="7" t="s">
        <v>35</v>
      </c>
      <c r="AA4" s="7" t="s">
        <v>23</v>
      </c>
      <c r="AB4" s="7" t="s">
        <v>37</v>
      </c>
      <c r="AC4" s="7" t="s">
        <v>30</v>
      </c>
      <c r="AD4" s="7" t="s">
        <v>38</v>
      </c>
      <c r="AE4" s="7" t="s">
        <v>53</v>
      </c>
    </row>
    <row r="5" spans="1:31" s="63" customFormat="1" ht="22.5" customHeight="1" x14ac:dyDescent="0.25">
      <c r="A5" s="46">
        <v>9252</v>
      </c>
      <c r="B5" s="27" t="s">
        <v>2</v>
      </c>
      <c r="C5" s="24">
        <v>2160</v>
      </c>
      <c r="D5" s="23">
        <v>6853</v>
      </c>
      <c r="E5" s="23" t="s">
        <v>15</v>
      </c>
      <c r="F5" s="61">
        <f>D5/10322</f>
        <v>0.66392172059678356</v>
      </c>
      <c r="G5" s="46">
        <v>8577</v>
      </c>
      <c r="H5" s="62">
        <v>39882</v>
      </c>
      <c r="I5" s="62">
        <v>29208</v>
      </c>
      <c r="J5" s="62">
        <v>49703</v>
      </c>
      <c r="K5" s="62">
        <v>19542</v>
      </c>
      <c r="L5" s="62">
        <v>24873</v>
      </c>
      <c r="M5" s="62">
        <v>9787</v>
      </c>
      <c r="N5" s="62">
        <v>34613</v>
      </c>
      <c r="O5" s="62">
        <v>19220</v>
      </c>
      <c r="P5" s="62">
        <v>11882</v>
      </c>
      <c r="Q5" s="62">
        <v>37850</v>
      </c>
      <c r="R5" s="62">
        <v>0</v>
      </c>
      <c r="S5" s="62">
        <v>736</v>
      </c>
      <c r="T5" s="62">
        <v>200</v>
      </c>
      <c r="U5" s="62">
        <v>100200</v>
      </c>
      <c r="V5" s="62">
        <v>10810</v>
      </c>
      <c r="W5" s="62">
        <f>9527-184</f>
        <v>9343</v>
      </c>
      <c r="X5" s="62">
        <v>2652</v>
      </c>
      <c r="Y5" s="62">
        <v>16665</v>
      </c>
      <c r="Z5" s="62">
        <v>396</v>
      </c>
      <c r="AA5" s="62">
        <v>295</v>
      </c>
      <c r="AB5" s="62">
        <v>887</v>
      </c>
      <c r="AC5" s="62">
        <v>138</v>
      </c>
      <c r="AD5" s="62">
        <v>242</v>
      </c>
      <c r="AE5" s="24">
        <v>15</v>
      </c>
    </row>
    <row r="6" spans="1:31" s="63" customFormat="1" x14ac:dyDescent="0.25">
      <c r="A6" s="47"/>
      <c r="B6" s="27"/>
      <c r="C6" s="25"/>
      <c r="D6" s="23">
        <v>899</v>
      </c>
      <c r="E6" s="23" t="s">
        <v>16</v>
      </c>
      <c r="F6" s="61">
        <f>D6/10322</f>
        <v>8.7095524123231932E-2</v>
      </c>
      <c r="G6" s="47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25"/>
    </row>
    <row r="7" spans="1:31" s="63" customFormat="1" x14ac:dyDescent="0.25">
      <c r="A7" s="47"/>
      <c r="B7" s="27"/>
      <c r="C7" s="25"/>
      <c r="D7" s="23">
        <v>2213</v>
      </c>
      <c r="E7" s="23" t="s">
        <v>17</v>
      </c>
      <c r="F7" s="61">
        <f>D7/10322</f>
        <v>0.21439643479945747</v>
      </c>
      <c r="G7" s="47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25"/>
    </row>
    <row r="8" spans="1:31" s="63" customFormat="1" ht="22.5" x14ac:dyDescent="0.25">
      <c r="A8" s="47"/>
      <c r="B8" s="27"/>
      <c r="C8" s="26"/>
      <c r="D8" s="23">
        <v>357</v>
      </c>
      <c r="E8" s="23" t="s">
        <v>18</v>
      </c>
      <c r="F8" s="61">
        <f>D8/10322</f>
        <v>3.4586320480527032E-2</v>
      </c>
      <c r="G8" s="47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26"/>
    </row>
    <row r="9" spans="1:31" s="63" customFormat="1" ht="22.5" x14ac:dyDescent="0.25">
      <c r="A9" s="47"/>
      <c r="B9" s="27" t="s">
        <v>3</v>
      </c>
      <c r="C9" s="24">
        <v>2141</v>
      </c>
      <c r="D9" s="23">
        <v>8438</v>
      </c>
      <c r="E9" s="23" t="s">
        <v>15</v>
      </c>
      <c r="F9" s="61">
        <f>D9/11140</f>
        <v>0.75745062836624777</v>
      </c>
      <c r="G9" s="47"/>
      <c r="H9" s="27">
        <v>71197</v>
      </c>
      <c r="I9" s="27">
        <v>53554</v>
      </c>
      <c r="J9" s="27">
        <v>31343</v>
      </c>
      <c r="K9" s="27">
        <v>24609</v>
      </c>
      <c r="L9" s="27">
        <v>33553</v>
      </c>
      <c r="M9" s="27">
        <v>20708</v>
      </c>
      <c r="N9" s="27">
        <v>36698</v>
      </c>
      <c r="O9" s="27">
        <v>24713</v>
      </c>
      <c r="P9" s="27">
        <v>17636</v>
      </c>
      <c r="Q9" s="24">
        <v>56761</v>
      </c>
      <c r="R9" s="24">
        <v>0</v>
      </c>
      <c r="S9" s="24">
        <v>1564</v>
      </c>
      <c r="T9" s="24">
        <v>248</v>
      </c>
      <c r="U9" s="24">
        <v>81290</v>
      </c>
      <c r="V9" s="27">
        <v>6026</v>
      </c>
      <c r="W9" s="24">
        <v>5704</v>
      </c>
      <c r="X9" s="27">
        <v>1012</v>
      </c>
      <c r="Y9" s="27">
        <v>7836</v>
      </c>
      <c r="Z9" s="27">
        <v>286</v>
      </c>
      <c r="AA9" s="27">
        <v>226</v>
      </c>
      <c r="AB9" s="27">
        <v>636</v>
      </c>
      <c r="AC9" s="24">
        <v>184</v>
      </c>
      <c r="AD9" s="27">
        <v>45</v>
      </c>
      <c r="AE9" s="24">
        <v>2</v>
      </c>
    </row>
    <row r="10" spans="1:31" s="63" customFormat="1" x14ac:dyDescent="0.25">
      <c r="A10" s="47"/>
      <c r="B10" s="27"/>
      <c r="C10" s="25"/>
      <c r="D10" s="23">
        <v>681</v>
      </c>
      <c r="E10" s="23" t="s">
        <v>16</v>
      </c>
      <c r="F10" s="61">
        <f>D10/11140</f>
        <v>6.1131059245960503E-2</v>
      </c>
      <c r="G10" s="47"/>
      <c r="H10" s="27"/>
      <c r="I10" s="27"/>
      <c r="J10" s="27"/>
      <c r="K10" s="27"/>
      <c r="L10" s="27"/>
      <c r="M10" s="27"/>
      <c r="N10" s="27"/>
      <c r="O10" s="27"/>
      <c r="P10" s="27"/>
      <c r="Q10" s="25"/>
      <c r="R10" s="25"/>
      <c r="S10" s="25"/>
      <c r="T10" s="25"/>
      <c r="U10" s="25"/>
      <c r="V10" s="27"/>
      <c r="W10" s="25"/>
      <c r="X10" s="27"/>
      <c r="Y10" s="27"/>
      <c r="Z10" s="27"/>
      <c r="AA10" s="27"/>
      <c r="AB10" s="27"/>
      <c r="AC10" s="25"/>
      <c r="AD10" s="27"/>
      <c r="AE10" s="25"/>
    </row>
    <row r="11" spans="1:31" s="63" customFormat="1" x14ac:dyDescent="0.25">
      <c r="A11" s="47"/>
      <c r="B11" s="27"/>
      <c r="C11" s="25"/>
      <c r="D11" s="23">
        <v>1845</v>
      </c>
      <c r="E11" s="23" t="s">
        <v>17</v>
      </c>
      <c r="F11" s="61">
        <f>D11/11140</f>
        <v>0.16561938958707362</v>
      </c>
      <c r="G11" s="47"/>
      <c r="H11" s="27"/>
      <c r="I11" s="27"/>
      <c r="J11" s="27"/>
      <c r="K11" s="27"/>
      <c r="L11" s="27"/>
      <c r="M11" s="27"/>
      <c r="N11" s="27"/>
      <c r="O11" s="27"/>
      <c r="P11" s="27"/>
      <c r="Q11" s="25"/>
      <c r="R11" s="25"/>
      <c r="S11" s="25"/>
      <c r="T11" s="25"/>
      <c r="U11" s="25"/>
      <c r="V11" s="27"/>
      <c r="W11" s="25"/>
      <c r="X11" s="27"/>
      <c r="Y11" s="27"/>
      <c r="Z11" s="27"/>
      <c r="AA11" s="27"/>
      <c r="AB11" s="27"/>
      <c r="AC11" s="25"/>
      <c r="AD11" s="27"/>
      <c r="AE11" s="25"/>
    </row>
    <row r="12" spans="1:31" s="63" customFormat="1" ht="22.5" x14ac:dyDescent="0.25">
      <c r="A12" s="47"/>
      <c r="B12" s="27"/>
      <c r="C12" s="26"/>
      <c r="D12" s="23">
        <v>176</v>
      </c>
      <c r="E12" s="23" t="s">
        <v>18</v>
      </c>
      <c r="F12" s="61">
        <f>D12/11140</f>
        <v>1.5798922800718134E-2</v>
      </c>
      <c r="G12" s="47"/>
      <c r="H12" s="27"/>
      <c r="I12" s="27"/>
      <c r="J12" s="27"/>
      <c r="K12" s="27"/>
      <c r="L12" s="27"/>
      <c r="M12" s="27"/>
      <c r="N12" s="27"/>
      <c r="O12" s="27"/>
      <c r="P12" s="27"/>
      <c r="Q12" s="26"/>
      <c r="R12" s="26"/>
      <c r="S12" s="26"/>
      <c r="T12" s="26"/>
      <c r="U12" s="26"/>
      <c r="V12" s="27"/>
      <c r="W12" s="26"/>
      <c r="X12" s="27"/>
      <c r="Y12" s="27"/>
      <c r="Z12" s="27"/>
      <c r="AA12" s="27"/>
      <c r="AB12" s="27"/>
      <c r="AC12" s="26"/>
      <c r="AD12" s="27"/>
      <c r="AE12" s="26"/>
    </row>
    <row r="13" spans="1:31" s="63" customFormat="1" ht="22.5" x14ac:dyDescent="0.25">
      <c r="A13" s="47"/>
      <c r="B13" s="27" t="s">
        <v>4</v>
      </c>
      <c r="C13" s="24">
        <v>241</v>
      </c>
      <c r="D13" s="23">
        <v>746</v>
      </c>
      <c r="E13" s="23" t="s">
        <v>15</v>
      </c>
      <c r="F13" s="61">
        <f>D13/1106</f>
        <v>0.67450271247739602</v>
      </c>
      <c r="G13" s="47"/>
      <c r="H13" s="24">
        <v>4456</v>
      </c>
      <c r="I13" s="24">
        <v>4017</v>
      </c>
      <c r="J13" s="24">
        <v>4371</v>
      </c>
      <c r="K13" s="24">
        <v>2052</v>
      </c>
      <c r="L13" s="24">
        <v>2543</v>
      </c>
      <c r="M13" s="24">
        <v>2227</v>
      </c>
      <c r="N13" s="24">
        <v>2196</v>
      </c>
      <c r="O13" s="24">
        <v>3628</v>
      </c>
      <c r="P13" s="24">
        <v>1850</v>
      </c>
      <c r="Q13" s="24">
        <v>4537</v>
      </c>
      <c r="R13" s="24">
        <v>0</v>
      </c>
      <c r="S13" s="24">
        <v>0</v>
      </c>
      <c r="T13" s="24">
        <v>184</v>
      </c>
      <c r="U13" s="24">
        <v>11640</v>
      </c>
      <c r="V13" s="24">
        <v>810</v>
      </c>
      <c r="W13" s="24">
        <v>1290</v>
      </c>
      <c r="X13" s="24">
        <v>460</v>
      </c>
      <c r="Y13" s="24">
        <v>1964</v>
      </c>
      <c r="Z13" s="24">
        <v>80</v>
      </c>
      <c r="AA13" s="24">
        <v>36</v>
      </c>
      <c r="AB13" s="24">
        <v>52</v>
      </c>
      <c r="AC13" s="24">
        <v>50</v>
      </c>
      <c r="AD13" s="24">
        <v>0</v>
      </c>
      <c r="AE13" s="24">
        <v>0</v>
      </c>
    </row>
    <row r="14" spans="1:31" s="63" customFormat="1" x14ac:dyDescent="0.25">
      <c r="A14" s="47"/>
      <c r="B14" s="27"/>
      <c r="C14" s="25"/>
      <c r="D14" s="23">
        <v>86</v>
      </c>
      <c r="E14" s="23" t="s">
        <v>16</v>
      </c>
      <c r="F14" s="61">
        <f>D14/1106</f>
        <v>7.7757685352622063E-2</v>
      </c>
      <c r="G14" s="47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s="63" customFormat="1" x14ac:dyDescent="0.25">
      <c r="A15" s="47"/>
      <c r="B15" s="27"/>
      <c r="C15" s="25"/>
      <c r="D15" s="23">
        <v>244</v>
      </c>
      <c r="E15" s="23" t="s">
        <v>17</v>
      </c>
      <c r="F15" s="61">
        <f>D15/1106</f>
        <v>0.22061482820976491</v>
      </c>
      <c r="G15" s="47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s="63" customFormat="1" ht="22.5" x14ac:dyDescent="0.25">
      <c r="A16" s="47"/>
      <c r="B16" s="27"/>
      <c r="C16" s="26"/>
      <c r="D16" s="23">
        <v>30</v>
      </c>
      <c r="E16" s="23" t="s">
        <v>18</v>
      </c>
      <c r="F16" s="61">
        <f>D16/1106</f>
        <v>2.7124773960216998E-2</v>
      </c>
      <c r="G16" s="4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63" customFormat="1" ht="22.5" x14ac:dyDescent="0.25">
      <c r="A17" s="47"/>
      <c r="B17" s="27" t="s">
        <v>8</v>
      </c>
      <c r="C17" s="24">
        <v>632</v>
      </c>
      <c r="D17" s="23">
        <v>2138</v>
      </c>
      <c r="E17" s="23" t="s">
        <v>15</v>
      </c>
      <c r="F17" s="61">
        <f>D17/2952</f>
        <v>0.7242547425474255</v>
      </c>
      <c r="G17" s="47"/>
      <c r="H17" s="27">
        <v>11631</v>
      </c>
      <c r="I17" s="27">
        <v>19364</v>
      </c>
      <c r="J17" s="27">
        <v>5288</v>
      </c>
      <c r="K17" s="27">
        <v>4270</v>
      </c>
      <c r="L17" s="27">
        <v>7899</v>
      </c>
      <c r="M17" s="27">
        <v>3625</v>
      </c>
      <c r="N17" s="27">
        <v>8409</v>
      </c>
      <c r="O17" s="27">
        <v>8655</v>
      </c>
      <c r="P17" s="27">
        <v>3845</v>
      </c>
      <c r="Q17" s="24">
        <v>8424</v>
      </c>
      <c r="R17" s="24">
        <v>0</v>
      </c>
      <c r="S17" s="24">
        <v>366</v>
      </c>
      <c r="T17" s="24">
        <v>90</v>
      </c>
      <c r="U17" s="24">
        <v>18781</v>
      </c>
      <c r="V17" s="27">
        <v>1980</v>
      </c>
      <c r="W17" s="24">
        <v>2963</v>
      </c>
      <c r="X17" s="27">
        <v>300</v>
      </c>
      <c r="Y17" s="27">
        <v>2846</v>
      </c>
      <c r="Z17" s="27">
        <v>46</v>
      </c>
      <c r="AA17" s="27">
        <v>111</v>
      </c>
      <c r="AB17" s="27">
        <v>173</v>
      </c>
      <c r="AC17" s="24">
        <v>37</v>
      </c>
      <c r="AD17" s="27">
        <v>28</v>
      </c>
      <c r="AE17" s="24">
        <v>1</v>
      </c>
    </row>
    <row r="18" spans="1:31" s="63" customFormat="1" x14ac:dyDescent="0.25">
      <c r="A18" s="47"/>
      <c r="B18" s="27"/>
      <c r="C18" s="25"/>
      <c r="D18" s="23">
        <v>235</v>
      </c>
      <c r="E18" s="23" t="s">
        <v>16</v>
      </c>
      <c r="F18" s="61">
        <f>D18/2952</f>
        <v>7.9607046070460707E-2</v>
      </c>
      <c r="G18" s="47"/>
      <c r="H18" s="27"/>
      <c r="I18" s="27"/>
      <c r="J18" s="27"/>
      <c r="K18" s="27"/>
      <c r="L18" s="27"/>
      <c r="M18" s="27"/>
      <c r="N18" s="27"/>
      <c r="O18" s="27"/>
      <c r="P18" s="27"/>
      <c r="Q18" s="25"/>
      <c r="R18" s="25"/>
      <c r="S18" s="25"/>
      <c r="T18" s="25"/>
      <c r="U18" s="25"/>
      <c r="V18" s="27"/>
      <c r="W18" s="25"/>
      <c r="X18" s="27"/>
      <c r="Y18" s="27"/>
      <c r="Z18" s="27"/>
      <c r="AA18" s="27"/>
      <c r="AB18" s="27"/>
      <c r="AC18" s="25"/>
      <c r="AD18" s="27"/>
      <c r="AE18" s="25"/>
    </row>
    <row r="19" spans="1:31" s="63" customFormat="1" x14ac:dyDescent="0.25">
      <c r="A19" s="47"/>
      <c r="B19" s="27"/>
      <c r="C19" s="25"/>
      <c r="D19" s="23">
        <v>515</v>
      </c>
      <c r="E19" s="23" t="s">
        <v>17</v>
      </c>
      <c r="F19" s="61">
        <f>D19/2952</f>
        <v>0.17445799457994579</v>
      </c>
      <c r="G19" s="47"/>
      <c r="H19" s="27"/>
      <c r="I19" s="27"/>
      <c r="J19" s="27"/>
      <c r="K19" s="27"/>
      <c r="L19" s="27"/>
      <c r="M19" s="27"/>
      <c r="N19" s="27"/>
      <c r="O19" s="27"/>
      <c r="P19" s="27"/>
      <c r="Q19" s="25"/>
      <c r="R19" s="25"/>
      <c r="S19" s="25"/>
      <c r="T19" s="25"/>
      <c r="U19" s="25"/>
      <c r="V19" s="27"/>
      <c r="W19" s="25"/>
      <c r="X19" s="27"/>
      <c r="Y19" s="27"/>
      <c r="Z19" s="27"/>
      <c r="AA19" s="27"/>
      <c r="AB19" s="27"/>
      <c r="AC19" s="25"/>
      <c r="AD19" s="27"/>
      <c r="AE19" s="25"/>
    </row>
    <row r="20" spans="1:31" s="63" customFormat="1" ht="22.5" x14ac:dyDescent="0.25">
      <c r="A20" s="47"/>
      <c r="B20" s="27"/>
      <c r="C20" s="26"/>
      <c r="D20" s="23">
        <v>64</v>
      </c>
      <c r="E20" s="23" t="s">
        <v>18</v>
      </c>
      <c r="F20" s="61">
        <f>D20/2952</f>
        <v>2.1680216802168022E-2</v>
      </c>
      <c r="G20" s="47"/>
      <c r="H20" s="27"/>
      <c r="I20" s="27"/>
      <c r="J20" s="27"/>
      <c r="K20" s="27"/>
      <c r="L20" s="27"/>
      <c r="M20" s="27"/>
      <c r="N20" s="27"/>
      <c r="O20" s="27"/>
      <c r="P20" s="27"/>
      <c r="Q20" s="26"/>
      <c r="R20" s="26"/>
      <c r="S20" s="26"/>
      <c r="T20" s="26"/>
      <c r="U20" s="26"/>
      <c r="V20" s="27"/>
      <c r="W20" s="26"/>
      <c r="X20" s="27"/>
      <c r="Y20" s="27"/>
      <c r="Z20" s="27"/>
      <c r="AA20" s="27"/>
      <c r="AB20" s="27"/>
      <c r="AC20" s="26"/>
      <c r="AD20" s="27"/>
      <c r="AE20" s="26"/>
    </row>
    <row r="21" spans="1:31" s="63" customFormat="1" ht="22.5" x14ac:dyDescent="0.25">
      <c r="A21" s="47"/>
      <c r="B21" s="27" t="s">
        <v>5</v>
      </c>
      <c r="C21" s="24">
        <v>429</v>
      </c>
      <c r="D21" s="23">
        <v>1128</v>
      </c>
      <c r="E21" s="23" t="s">
        <v>15</v>
      </c>
      <c r="F21" s="61">
        <f>D21/1852</f>
        <v>0.60907127429805619</v>
      </c>
      <c r="G21" s="47"/>
      <c r="H21" s="24">
        <v>6290</v>
      </c>
      <c r="I21" s="24">
        <v>8552</v>
      </c>
      <c r="J21" s="24">
        <v>4209</v>
      </c>
      <c r="K21" s="24">
        <v>3944</v>
      </c>
      <c r="L21" s="24">
        <v>4763</v>
      </c>
      <c r="M21" s="24">
        <v>2192</v>
      </c>
      <c r="N21" s="24">
        <v>5548</v>
      </c>
      <c r="O21" s="24">
        <v>5126</v>
      </c>
      <c r="P21" s="24">
        <v>1989</v>
      </c>
      <c r="Q21" s="24">
        <v>5063</v>
      </c>
      <c r="R21" s="24">
        <v>0</v>
      </c>
      <c r="S21" s="24">
        <v>0</v>
      </c>
      <c r="T21" s="24">
        <v>46</v>
      </c>
      <c r="U21" s="24">
        <v>19185</v>
      </c>
      <c r="V21" s="24">
        <v>1588</v>
      </c>
      <c r="W21" s="24">
        <v>2194</v>
      </c>
      <c r="X21" s="24">
        <v>642</v>
      </c>
      <c r="Y21" s="24">
        <v>1426</v>
      </c>
      <c r="Z21" s="24">
        <v>270</v>
      </c>
      <c r="AA21" s="24">
        <v>82</v>
      </c>
      <c r="AB21" s="24">
        <v>208</v>
      </c>
      <c r="AC21" s="24">
        <v>0</v>
      </c>
      <c r="AD21" s="24">
        <v>102</v>
      </c>
      <c r="AE21" s="24">
        <v>3</v>
      </c>
    </row>
    <row r="22" spans="1:31" s="63" customFormat="1" x14ac:dyDescent="0.25">
      <c r="A22" s="47"/>
      <c r="B22" s="27"/>
      <c r="C22" s="25"/>
      <c r="D22" s="23">
        <v>240</v>
      </c>
      <c r="E22" s="23" t="s">
        <v>16</v>
      </c>
      <c r="F22" s="61">
        <f>D22/1852</f>
        <v>0.12958963282937366</v>
      </c>
      <c r="G22" s="47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63" customFormat="1" x14ac:dyDescent="0.25">
      <c r="A23" s="47"/>
      <c r="B23" s="27"/>
      <c r="C23" s="25"/>
      <c r="D23" s="23">
        <v>440</v>
      </c>
      <c r="E23" s="23" t="s">
        <v>17</v>
      </c>
      <c r="F23" s="61">
        <f>D23/1852</f>
        <v>0.23758099352051837</v>
      </c>
      <c r="G23" s="47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63" customFormat="1" ht="22.5" x14ac:dyDescent="0.25">
      <c r="A24" s="47"/>
      <c r="B24" s="27"/>
      <c r="C24" s="26"/>
      <c r="D24" s="23">
        <v>44</v>
      </c>
      <c r="E24" s="23" t="s">
        <v>18</v>
      </c>
      <c r="F24" s="61">
        <f>D24/1852</f>
        <v>2.3758099352051837E-2</v>
      </c>
      <c r="G24" s="4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63" customFormat="1" ht="22.5" x14ac:dyDescent="0.25">
      <c r="A25" s="47"/>
      <c r="B25" s="27" t="s">
        <v>6</v>
      </c>
      <c r="C25" s="24">
        <v>581</v>
      </c>
      <c r="D25" s="23">
        <v>1909</v>
      </c>
      <c r="E25" s="23" t="s">
        <v>15</v>
      </c>
      <c r="F25" s="61">
        <f>D25/2634</f>
        <v>0.72475322703113132</v>
      </c>
      <c r="G25" s="47"/>
      <c r="H25" s="24">
        <v>16093</v>
      </c>
      <c r="I25" s="24">
        <v>20240</v>
      </c>
      <c r="J25" s="24">
        <v>12241</v>
      </c>
      <c r="K25" s="24">
        <v>8038</v>
      </c>
      <c r="L25" s="24">
        <v>11930</v>
      </c>
      <c r="M25" s="24">
        <v>6707</v>
      </c>
      <c r="N25" s="24">
        <v>10944</v>
      </c>
      <c r="O25" s="24">
        <v>9678</v>
      </c>
      <c r="P25" s="24">
        <v>6299</v>
      </c>
      <c r="Q25" s="24">
        <v>16718</v>
      </c>
      <c r="R25" s="24">
        <v>0</v>
      </c>
      <c r="S25" s="24">
        <v>370</v>
      </c>
      <c r="T25" s="24">
        <v>46</v>
      </c>
      <c r="U25" s="24">
        <v>43144</v>
      </c>
      <c r="V25" s="24">
        <v>2446</v>
      </c>
      <c r="W25" s="24">
        <v>3314</v>
      </c>
      <c r="X25" s="24">
        <v>742</v>
      </c>
      <c r="Y25" s="24">
        <v>2200</v>
      </c>
      <c r="Z25" s="24">
        <v>270</v>
      </c>
      <c r="AA25" s="24">
        <v>112</v>
      </c>
      <c r="AB25" s="24">
        <v>346</v>
      </c>
      <c r="AC25" s="24">
        <v>0</v>
      </c>
      <c r="AD25" s="24">
        <v>152</v>
      </c>
      <c r="AE25" s="24">
        <v>5</v>
      </c>
    </row>
    <row r="26" spans="1:31" s="63" customFormat="1" x14ac:dyDescent="0.25">
      <c r="A26" s="47"/>
      <c r="B26" s="27"/>
      <c r="C26" s="25"/>
      <c r="D26" s="23">
        <v>158</v>
      </c>
      <c r="E26" s="23" t="s">
        <v>16</v>
      </c>
      <c r="F26" s="61">
        <f>D26/2634</f>
        <v>5.9984813971146543E-2</v>
      </c>
      <c r="G26" s="47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63" customFormat="1" x14ac:dyDescent="0.25">
      <c r="A27" s="47"/>
      <c r="B27" s="27"/>
      <c r="C27" s="25"/>
      <c r="D27" s="23">
        <v>543</v>
      </c>
      <c r="E27" s="23" t="s">
        <v>17</v>
      </c>
      <c r="F27" s="61">
        <f>D27/2634</f>
        <v>0.20615034168564919</v>
      </c>
      <c r="G27" s="47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63" customFormat="1" ht="22.5" x14ac:dyDescent="0.25">
      <c r="A28" s="47"/>
      <c r="B28" s="27"/>
      <c r="C28" s="26"/>
      <c r="D28" s="23">
        <v>24</v>
      </c>
      <c r="E28" s="23" t="s">
        <v>18</v>
      </c>
      <c r="F28" s="61">
        <f>D28/2634</f>
        <v>9.1116173120728925E-3</v>
      </c>
      <c r="G28" s="4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63" customFormat="1" ht="22.5" x14ac:dyDescent="0.25">
      <c r="A29" s="47"/>
      <c r="B29" s="27" t="s">
        <v>7</v>
      </c>
      <c r="C29" s="24">
        <v>1000</v>
      </c>
      <c r="D29" s="23">
        <v>3325</v>
      </c>
      <c r="E29" s="23" t="s">
        <v>15</v>
      </c>
      <c r="F29" s="61">
        <f>D29/4988</f>
        <v>0.66659983961507618</v>
      </c>
      <c r="G29" s="47"/>
      <c r="H29" s="24">
        <v>25879</v>
      </c>
      <c r="I29" s="24">
        <v>25314</v>
      </c>
      <c r="J29" s="24">
        <v>10567</v>
      </c>
      <c r="K29" s="24">
        <v>9033</v>
      </c>
      <c r="L29" s="24">
        <v>11044</v>
      </c>
      <c r="M29" s="24">
        <v>8621</v>
      </c>
      <c r="N29" s="24">
        <v>14565</v>
      </c>
      <c r="O29" s="24">
        <v>8331</v>
      </c>
      <c r="P29" s="24">
        <v>4692</v>
      </c>
      <c r="Q29" s="24">
        <v>20936</v>
      </c>
      <c r="R29" s="24">
        <v>0</v>
      </c>
      <c r="S29" s="24">
        <v>1239</v>
      </c>
      <c r="T29" s="24">
        <v>203</v>
      </c>
      <c r="U29" s="24">
        <v>55109</v>
      </c>
      <c r="V29" s="24">
        <v>4200</v>
      </c>
      <c r="W29" s="24">
        <v>4086</v>
      </c>
      <c r="X29" s="24">
        <v>460</v>
      </c>
      <c r="Y29" s="24">
        <v>4581</v>
      </c>
      <c r="Z29" s="24">
        <v>0</v>
      </c>
      <c r="AA29" s="24">
        <v>151</v>
      </c>
      <c r="AB29" s="24">
        <v>395</v>
      </c>
      <c r="AC29" s="24">
        <v>0</v>
      </c>
      <c r="AD29" s="24">
        <v>0</v>
      </c>
      <c r="AE29" s="24">
        <v>6</v>
      </c>
    </row>
    <row r="30" spans="1:31" s="63" customFormat="1" x14ac:dyDescent="0.25">
      <c r="A30" s="47"/>
      <c r="B30" s="27"/>
      <c r="C30" s="25"/>
      <c r="D30" s="23">
        <v>430</v>
      </c>
      <c r="E30" s="23" t="s">
        <v>16</v>
      </c>
      <c r="F30" s="61">
        <f>D30/4988</f>
        <v>8.6206896551724144E-2</v>
      </c>
      <c r="G30" s="47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63" customFormat="1" x14ac:dyDescent="0.25">
      <c r="A31" s="47"/>
      <c r="B31" s="27"/>
      <c r="C31" s="25"/>
      <c r="D31" s="23">
        <v>1137</v>
      </c>
      <c r="E31" s="23" t="s">
        <v>17</v>
      </c>
      <c r="F31" s="61">
        <f>D31/4988</f>
        <v>0.22794707297514033</v>
      </c>
      <c r="G31" s="47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63" customFormat="1" ht="22.5" x14ac:dyDescent="0.25">
      <c r="A32" s="47"/>
      <c r="B32" s="27"/>
      <c r="C32" s="26"/>
      <c r="D32" s="23">
        <v>96</v>
      </c>
      <c r="E32" s="23" t="s">
        <v>18</v>
      </c>
      <c r="F32" s="61">
        <f>D32/4988</f>
        <v>1.9246190858059342E-2</v>
      </c>
      <c r="G32" s="4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63" customFormat="1" ht="22.5" x14ac:dyDescent="0.25">
      <c r="A33" s="47"/>
      <c r="B33" s="27" t="s">
        <v>20</v>
      </c>
      <c r="C33" s="24">
        <v>352</v>
      </c>
      <c r="D33" s="23">
        <v>1404</v>
      </c>
      <c r="E33" s="23" t="s">
        <v>15</v>
      </c>
      <c r="F33" s="61">
        <f>D33/1404</f>
        <v>1</v>
      </c>
      <c r="G33" s="47"/>
      <c r="H33" s="24">
        <v>10460</v>
      </c>
      <c r="I33" s="24">
        <v>7232</v>
      </c>
      <c r="J33" s="24">
        <v>5026</v>
      </c>
      <c r="K33" s="24">
        <v>3493</v>
      </c>
      <c r="L33" s="24">
        <v>5118</v>
      </c>
      <c r="M33" s="24">
        <v>3600</v>
      </c>
      <c r="N33" s="24">
        <v>6348</v>
      </c>
      <c r="O33" s="24">
        <v>4962</v>
      </c>
      <c r="P33" s="24">
        <v>1762</v>
      </c>
      <c r="Q33" s="24">
        <v>8057</v>
      </c>
      <c r="R33" s="24">
        <v>0</v>
      </c>
      <c r="S33" s="24">
        <v>276</v>
      </c>
      <c r="T33" s="24">
        <v>96</v>
      </c>
      <c r="U33" s="24">
        <v>11769</v>
      </c>
      <c r="V33" s="24">
        <v>1232</v>
      </c>
      <c r="W33" s="24">
        <v>1444</v>
      </c>
      <c r="X33" s="24">
        <v>184</v>
      </c>
      <c r="Y33" s="24">
        <v>690</v>
      </c>
      <c r="Z33" s="24">
        <v>184</v>
      </c>
      <c r="AA33" s="24">
        <v>56</v>
      </c>
      <c r="AB33" s="24">
        <v>118</v>
      </c>
      <c r="AC33" s="24">
        <v>37</v>
      </c>
      <c r="AD33" s="24">
        <v>50</v>
      </c>
      <c r="AE33" s="24">
        <v>0</v>
      </c>
    </row>
    <row r="34" spans="1:31" s="63" customFormat="1" x14ac:dyDescent="0.25">
      <c r="A34" s="47"/>
      <c r="B34" s="27"/>
      <c r="C34" s="25"/>
      <c r="D34" s="23">
        <v>166</v>
      </c>
      <c r="E34" s="23" t="s">
        <v>16</v>
      </c>
      <c r="F34" s="61">
        <f>D34/1404</f>
        <v>0.11823361823361823</v>
      </c>
      <c r="G34" s="4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63" customFormat="1" x14ac:dyDescent="0.25">
      <c r="A35" s="47"/>
      <c r="B35" s="27"/>
      <c r="C35" s="25"/>
      <c r="D35" s="23">
        <v>253</v>
      </c>
      <c r="E35" s="23" t="s">
        <v>17</v>
      </c>
      <c r="F35" s="61">
        <f>D35/1404</f>
        <v>0.18019943019943019</v>
      </c>
      <c r="G35" s="4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63" customFormat="1" ht="22.5" x14ac:dyDescent="0.25">
      <c r="A36" s="47"/>
      <c r="B36" s="27"/>
      <c r="C36" s="26"/>
      <c r="D36" s="23">
        <v>19</v>
      </c>
      <c r="E36" s="23" t="s">
        <v>18</v>
      </c>
      <c r="F36" s="61">
        <f>D36/1404</f>
        <v>1.3532763532763533E-2</v>
      </c>
      <c r="G36" s="4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63" customFormat="1" ht="22.5" x14ac:dyDescent="0.25">
      <c r="A37" s="47"/>
      <c r="B37" s="27" t="s">
        <v>9</v>
      </c>
      <c r="C37" s="24">
        <v>121</v>
      </c>
      <c r="D37" s="23">
        <v>474</v>
      </c>
      <c r="E37" s="23" t="s">
        <v>15</v>
      </c>
      <c r="F37" s="61">
        <f>D37/648</f>
        <v>0.73148148148148151</v>
      </c>
      <c r="G37" s="47"/>
      <c r="H37" s="24">
        <v>4181</v>
      </c>
      <c r="I37" s="24">
        <v>1918</v>
      </c>
      <c r="J37" s="24">
        <v>1876</v>
      </c>
      <c r="K37" s="24">
        <v>1638</v>
      </c>
      <c r="L37" s="24">
        <v>2315</v>
      </c>
      <c r="M37" s="24">
        <v>1116</v>
      </c>
      <c r="N37" s="24">
        <v>1650</v>
      </c>
      <c r="O37" s="24">
        <v>960</v>
      </c>
      <c r="P37" s="24">
        <v>152</v>
      </c>
      <c r="Q37" s="24">
        <v>2985</v>
      </c>
      <c r="R37" s="24">
        <v>0</v>
      </c>
      <c r="S37" s="24">
        <v>150</v>
      </c>
      <c r="T37" s="24">
        <v>0</v>
      </c>
      <c r="U37" s="24">
        <v>6144</v>
      </c>
      <c r="V37" s="24">
        <v>420</v>
      </c>
      <c r="W37" s="24">
        <v>180</v>
      </c>
      <c r="X37" s="24">
        <v>0</v>
      </c>
      <c r="Y37" s="24">
        <v>276</v>
      </c>
      <c r="Z37" s="24">
        <v>0</v>
      </c>
      <c r="AA37" s="24">
        <v>25</v>
      </c>
      <c r="AB37" s="24">
        <v>34</v>
      </c>
      <c r="AC37" s="24">
        <v>0</v>
      </c>
      <c r="AD37" s="24">
        <v>65</v>
      </c>
      <c r="AE37" s="24">
        <v>2</v>
      </c>
    </row>
    <row r="38" spans="1:31" s="63" customFormat="1" x14ac:dyDescent="0.25">
      <c r="A38" s="47"/>
      <c r="B38" s="27"/>
      <c r="C38" s="25"/>
      <c r="D38" s="23">
        <v>45</v>
      </c>
      <c r="E38" s="23" t="s">
        <v>16</v>
      </c>
      <c r="F38" s="61">
        <f>D38/648</f>
        <v>6.9444444444444448E-2</v>
      </c>
      <c r="G38" s="4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63" customFormat="1" x14ac:dyDescent="0.25">
      <c r="A39" s="47"/>
      <c r="B39" s="27"/>
      <c r="C39" s="25"/>
      <c r="D39" s="23">
        <v>120</v>
      </c>
      <c r="E39" s="23" t="s">
        <v>17</v>
      </c>
      <c r="F39" s="61">
        <f>D39/648</f>
        <v>0.18518518518518517</v>
      </c>
      <c r="G39" s="47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63" customFormat="1" ht="22.5" x14ac:dyDescent="0.25">
      <c r="A40" s="47"/>
      <c r="B40" s="27"/>
      <c r="C40" s="26"/>
      <c r="D40" s="23">
        <v>9</v>
      </c>
      <c r="E40" s="23" t="s">
        <v>18</v>
      </c>
      <c r="F40" s="61">
        <f>D40/648</f>
        <v>1.3888888888888888E-2</v>
      </c>
      <c r="G40" s="4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63" customFormat="1" ht="27.75" customHeight="1" x14ac:dyDescent="0.25">
      <c r="A41" s="47"/>
      <c r="B41" s="27" t="s">
        <v>10</v>
      </c>
      <c r="C41" s="24">
        <v>1016</v>
      </c>
      <c r="D41" s="23">
        <v>3516</v>
      </c>
      <c r="E41" s="23" t="s">
        <v>15</v>
      </c>
      <c r="F41" s="61">
        <f>D41/4921</f>
        <v>0.71448892501524075</v>
      </c>
      <c r="G41" s="47"/>
      <c r="H41" s="24">
        <v>29050</v>
      </c>
      <c r="I41" s="24">
        <v>18898</v>
      </c>
      <c r="J41" s="24">
        <v>12446</v>
      </c>
      <c r="K41" s="24">
        <v>9852</v>
      </c>
      <c r="L41" s="24">
        <v>11030</v>
      </c>
      <c r="M41" s="24">
        <v>6816</v>
      </c>
      <c r="N41" s="24">
        <v>20953</v>
      </c>
      <c r="O41" s="24">
        <v>14433</v>
      </c>
      <c r="P41" s="24">
        <v>4450</v>
      </c>
      <c r="Q41" s="24">
        <v>20264</v>
      </c>
      <c r="R41" s="24">
        <v>0</v>
      </c>
      <c r="S41" s="24">
        <v>530</v>
      </c>
      <c r="T41" s="24">
        <v>45</v>
      </c>
      <c r="U41" s="24">
        <v>49118</v>
      </c>
      <c r="V41" s="24">
        <v>5100</v>
      </c>
      <c r="W41" s="24">
        <v>3752</v>
      </c>
      <c r="X41" s="24">
        <v>2348</v>
      </c>
      <c r="Y41" s="24">
        <v>4596</v>
      </c>
      <c r="Z41" s="24">
        <v>13</v>
      </c>
      <c r="AA41" s="24">
        <v>116</v>
      </c>
      <c r="AB41" s="24">
        <v>389</v>
      </c>
      <c r="AC41" s="24">
        <v>0</v>
      </c>
      <c r="AD41" s="24">
        <v>20</v>
      </c>
      <c r="AE41" s="24">
        <v>3</v>
      </c>
    </row>
    <row r="42" spans="1:31" s="63" customFormat="1" ht="27.75" customHeight="1" x14ac:dyDescent="0.25">
      <c r="A42" s="47"/>
      <c r="B42" s="27"/>
      <c r="C42" s="25"/>
      <c r="D42" s="23">
        <v>389</v>
      </c>
      <c r="E42" s="23" t="s">
        <v>16</v>
      </c>
      <c r="F42" s="61">
        <f>D42/4921</f>
        <v>7.9048973785815893E-2</v>
      </c>
      <c r="G42" s="4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63" customFormat="1" ht="27.75" customHeight="1" x14ac:dyDescent="0.25">
      <c r="A43" s="47"/>
      <c r="B43" s="27"/>
      <c r="C43" s="25"/>
      <c r="D43" s="23">
        <v>907</v>
      </c>
      <c r="E43" s="23" t="s">
        <v>17</v>
      </c>
      <c r="F43" s="61">
        <f>D43/4921</f>
        <v>0.18431213168055274</v>
      </c>
      <c r="G43" s="4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 s="63" customFormat="1" ht="27.75" customHeight="1" x14ac:dyDescent="0.25">
      <c r="A44" s="47"/>
      <c r="B44" s="27"/>
      <c r="C44" s="26"/>
      <c r="D44" s="23">
        <v>109</v>
      </c>
      <c r="E44" s="23" t="s">
        <v>18</v>
      </c>
      <c r="F44" s="61">
        <f>D44/4921</f>
        <v>2.2149969518390572E-2</v>
      </c>
      <c r="G44" s="4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63" customFormat="1" ht="22.5" x14ac:dyDescent="0.25">
      <c r="A45" s="47"/>
      <c r="B45" s="27" t="s">
        <v>11</v>
      </c>
      <c r="C45" s="24">
        <v>579</v>
      </c>
      <c r="D45" s="23">
        <v>1782</v>
      </c>
      <c r="E45" s="23" t="s">
        <v>15</v>
      </c>
      <c r="F45" s="61">
        <f>D45/2617</f>
        <v>0.68093236530378298</v>
      </c>
      <c r="G45" s="47"/>
      <c r="H45" s="24">
        <v>8956</v>
      </c>
      <c r="I45" s="24">
        <v>8553</v>
      </c>
      <c r="J45" s="24">
        <v>8967</v>
      </c>
      <c r="K45" s="24">
        <v>4522</v>
      </c>
      <c r="L45" s="24">
        <v>6159</v>
      </c>
      <c r="M45" s="24">
        <v>3256</v>
      </c>
      <c r="N45" s="24">
        <v>11262</v>
      </c>
      <c r="O45" s="24">
        <v>2977</v>
      </c>
      <c r="P45" s="24">
        <v>1441</v>
      </c>
      <c r="Q45" s="24">
        <v>10721</v>
      </c>
      <c r="R45" s="24">
        <v>0</v>
      </c>
      <c r="S45" s="24">
        <v>364</v>
      </c>
      <c r="T45" s="24">
        <v>26</v>
      </c>
      <c r="U45" s="24">
        <v>21748</v>
      </c>
      <c r="V45" s="24">
        <v>3364</v>
      </c>
      <c r="W45" s="24">
        <v>2609</v>
      </c>
      <c r="X45" s="24">
        <v>90</v>
      </c>
      <c r="Y45" s="24">
        <v>5683</v>
      </c>
      <c r="Z45" s="24">
        <v>0</v>
      </c>
      <c r="AA45" s="24">
        <v>53</v>
      </c>
      <c r="AB45" s="24">
        <v>128</v>
      </c>
      <c r="AC45" s="24">
        <v>0</v>
      </c>
      <c r="AD45" s="24">
        <v>10</v>
      </c>
      <c r="AE45" s="24">
        <v>2</v>
      </c>
    </row>
    <row r="46" spans="1:31" s="63" customFormat="1" x14ac:dyDescent="0.25">
      <c r="A46" s="47"/>
      <c r="B46" s="27"/>
      <c r="C46" s="25"/>
      <c r="D46" s="23">
        <v>143</v>
      </c>
      <c r="E46" s="23" t="s">
        <v>16</v>
      </c>
      <c r="F46" s="61">
        <f>D46/2617</f>
        <v>5.4642720672525791E-2</v>
      </c>
      <c r="G46" s="47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63" customFormat="1" x14ac:dyDescent="0.25">
      <c r="A47" s="47"/>
      <c r="B47" s="27"/>
      <c r="C47" s="25"/>
      <c r="D47" s="23">
        <v>592</v>
      </c>
      <c r="E47" s="23" t="s">
        <v>17</v>
      </c>
      <c r="F47" s="61">
        <f>D47/2617</f>
        <v>0.22621322124570117</v>
      </c>
      <c r="G47" s="47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63" customFormat="1" ht="22.5" x14ac:dyDescent="0.25">
      <c r="A48" s="48"/>
      <c r="B48" s="27"/>
      <c r="C48" s="26"/>
      <c r="D48" s="23">
        <v>100</v>
      </c>
      <c r="E48" s="23" t="s">
        <v>18</v>
      </c>
      <c r="F48" s="61">
        <f>D48/2617</f>
        <v>3.8211692777990067E-2</v>
      </c>
      <c r="G48" s="48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ht="25.5" customHeight="1" x14ac:dyDescent="0.25">
      <c r="A49" s="49" t="s">
        <v>44</v>
      </c>
      <c r="B49" s="49"/>
      <c r="C49" s="49"/>
      <c r="D49" s="49"/>
      <c r="E49" s="49"/>
      <c r="F49" s="49"/>
      <c r="G49" s="49"/>
      <c r="H49" s="15">
        <f>SUM(H5:H48)</f>
        <v>228075</v>
      </c>
      <c r="I49" s="15">
        <f t="shared" ref="I49:AE49" si="0">SUM(I5:I48)</f>
        <v>196850</v>
      </c>
      <c r="J49" s="15">
        <f t="shared" si="0"/>
        <v>146037</v>
      </c>
      <c r="K49" s="15">
        <f t="shared" si="0"/>
        <v>90993</v>
      </c>
      <c r="L49" s="15">
        <f t="shared" si="0"/>
        <v>121227</v>
      </c>
      <c r="M49" s="15">
        <f t="shared" si="0"/>
        <v>68655</v>
      </c>
      <c r="N49" s="15">
        <f t="shared" si="0"/>
        <v>153186</v>
      </c>
      <c r="O49" s="15">
        <f t="shared" si="0"/>
        <v>102683</v>
      </c>
      <c r="P49" s="15">
        <f t="shared" si="0"/>
        <v>55998</v>
      </c>
      <c r="Q49" s="15">
        <f t="shared" si="0"/>
        <v>192316</v>
      </c>
      <c r="R49" s="15">
        <f t="shared" si="0"/>
        <v>0</v>
      </c>
      <c r="S49" s="15">
        <f t="shared" si="0"/>
        <v>5595</v>
      </c>
      <c r="T49" s="15">
        <f t="shared" si="0"/>
        <v>1184</v>
      </c>
      <c r="U49" s="15">
        <f t="shared" si="0"/>
        <v>418128</v>
      </c>
      <c r="V49" s="15">
        <f t="shared" si="0"/>
        <v>37976</v>
      </c>
      <c r="W49" s="15">
        <f t="shared" si="0"/>
        <v>36879</v>
      </c>
      <c r="X49" s="15">
        <f t="shared" si="0"/>
        <v>8890</v>
      </c>
      <c r="Y49" s="15">
        <f t="shared" si="0"/>
        <v>48763</v>
      </c>
      <c r="Z49" s="15">
        <f t="shared" si="0"/>
        <v>1545</v>
      </c>
      <c r="AA49" s="15">
        <f t="shared" si="0"/>
        <v>1263</v>
      </c>
      <c r="AB49" s="15">
        <f t="shared" si="0"/>
        <v>3366</v>
      </c>
      <c r="AC49" s="15">
        <f t="shared" si="0"/>
        <v>446</v>
      </c>
      <c r="AD49" s="15">
        <f t="shared" si="0"/>
        <v>714</v>
      </c>
      <c r="AE49" s="15">
        <f t="shared" si="0"/>
        <v>39</v>
      </c>
    </row>
    <row r="50" spans="1:31" ht="27" customHeight="1" x14ac:dyDescent="0.2">
      <c r="A50" s="49" t="s">
        <v>45</v>
      </c>
      <c r="B50" s="49"/>
      <c r="C50" s="49"/>
      <c r="D50" s="49"/>
      <c r="E50" s="49"/>
      <c r="F50" s="49"/>
      <c r="G50" s="49"/>
      <c r="H50" s="8">
        <v>6.4500000000000002E-2</v>
      </c>
      <c r="I50" s="8">
        <v>5.8500000000000003E-2</v>
      </c>
      <c r="J50" s="9">
        <v>0.10717999</v>
      </c>
      <c r="K50" s="10">
        <v>6.6000000000000003E-2</v>
      </c>
      <c r="L50" s="10">
        <v>4.8000000000000001E-2</v>
      </c>
      <c r="M50" s="16">
        <v>0.03</v>
      </c>
      <c r="N50" s="11">
        <v>0.09</v>
      </c>
      <c r="O50" s="11">
        <v>0.23499999999999999</v>
      </c>
      <c r="P50" s="12">
        <v>0.1034559</v>
      </c>
      <c r="Q50" s="8">
        <v>0.1205</v>
      </c>
      <c r="R50" s="8">
        <v>4.1000000000000002E-2</v>
      </c>
      <c r="S50" s="8">
        <v>0.188</v>
      </c>
      <c r="T50" s="8">
        <v>6.1499999999999999E-2</v>
      </c>
      <c r="U50" s="10">
        <v>9.7000000000000003E-2</v>
      </c>
      <c r="V50" s="13">
        <v>8.9969999999999994E-2</v>
      </c>
      <c r="W50" s="11">
        <v>0.22</v>
      </c>
      <c r="X50" s="11">
        <v>0.12</v>
      </c>
      <c r="Y50" s="19">
        <v>4.6399999999999997E-2</v>
      </c>
      <c r="Z50" s="11">
        <v>3.27</v>
      </c>
      <c r="AA50" s="11">
        <v>4.8600000000000003</v>
      </c>
      <c r="AB50" s="11">
        <v>11.52</v>
      </c>
      <c r="AC50" s="11">
        <v>2.21</v>
      </c>
      <c r="AD50" s="11">
        <v>0.52</v>
      </c>
      <c r="AE50" s="18">
        <v>73.87</v>
      </c>
    </row>
    <row r="51" spans="1:31" ht="34.5" customHeight="1" x14ac:dyDescent="0.25">
      <c r="A51" s="49" t="s">
        <v>56</v>
      </c>
      <c r="B51" s="49"/>
      <c r="C51" s="49"/>
      <c r="D51" s="49"/>
      <c r="E51" s="49"/>
      <c r="F51" s="49"/>
      <c r="G51" s="49"/>
      <c r="H51" s="14">
        <f>H49*H50</f>
        <v>14710.8375</v>
      </c>
      <c r="I51" s="14">
        <f t="shared" ref="I51:AE51" si="1">I49*I50</f>
        <v>11515.725</v>
      </c>
      <c r="J51" s="14">
        <f t="shared" si="1"/>
        <v>15652.24419963</v>
      </c>
      <c r="K51" s="14">
        <f t="shared" si="1"/>
        <v>6005.5380000000005</v>
      </c>
      <c r="L51" s="14">
        <f t="shared" si="1"/>
        <v>5818.8959999999997</v>
      </c>
      <c r="M51" s="14">
        <f t="shared" si="1"/>
        <v>2059.65</v>
      </c>
      <c r="N51" s="14">
        <f t="shared" si="1"/>
        <v>13786.74</v>
      </c>
      <c r="O51" s="14">
        <f t="shared" si="1"/>
        <v>24130.504999999997</v>
      </c>
      <c r="P51" s="14">
        <f t="shared" si="1"/>
        <v>5793.3234882000006</v>
      </c>
      <c r="Q51" s="14">
        <f t="shared" si="1"/>
        <v>23174.077999999998</v>
      </c>
      <c r="R51" s="14">
        <f t="shared" si="1"/>
        <v>0</v>
      </c>
      <c r="S51" s="14">
        <f t="shared" si="1"/>
        <v>1051.8599999999999</v>
      </c>
      <c r="T51" s="14">
        <f t="shared" si="1"/>
        <v>72.816000000000003</v>
      </c>
      <c r="U51" s="14">
        <f t="shared" si="1"/>
        <v>40558.416000000005</v>
      </c>
      <c r="V51" s="14">
        <f t="shared" si="1"/>
        <v>3416.7007199999998</v>
      </c>
      <c r="W51" s="14">
        <f t="shared" si="1"/>
        <v>8113.38</v>
      </c>
      <c r="X51" s="14">
        <f t="shared" si="1"/>
        <v>1066.8</v>
      </c>
      <c r="Y51" s="14">
        <f t="shared" si="1"/>
        <v>2262.6032</v>
      </c>
      <c r="Z51" s="14">
        <f t="shared" si="1"/>
        <v>5052.1499999999996</v>
      </c>
      <c r="AA51" s="14">
        <f t="shared" si="1"/>
        <v>6138.18</v>
      </c>
      <c r="AB51" s="14">
        <f t="shared" si="1"/>
        <v>38776.32</v>
      </c>
      <c r="AC51" s="14">
        <f t="shared" si="1"/>
        <v>985.66</v>
      </c>
      <c r="AD51" s="14">
        <f t="shared" si="1"/>
        <v>371.28000000000003</v>
      </c>
      <c r="AE51" s="14">
        <f t="shared" si="1"/>
        <v>2880.9300000000003</v>
      </c>
    </row>
    <row r="52" spans="1:31" ht="20.25" customHeight="1" x14ac:dyDescent="0.25">
      <c r="A52" s="49" t="s">
        <v>46</v>
      </c>
      <c r="B52" s="49"/>
      <c r="C52" s="49"/>
      <c r="D52" s="49"/>
      <c r="E52" s="49"/>
      <c r="F52" s="49"/>
      <c r="G52" s="49"/>
      <c r="H52" s="56">
        <f>H51+I51+J51+K51+L51+M51+N51+O51+P51+Q51+R51+S51+T51+U51+V51+W51+X51+Y51+Z51+AA51+AB51+AC51+AD51+AE51</f>
        <v>233394.63310783001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</row>
    <row r="53" spans="1:31" ht="22.5" customHeight="1" x14ac:dyDescent="0.25">
      <c r="A53" s="49" t="s">
        <v>55</v>
      </c>
      <c r="B53" s="49"/>
      <c r="C53" s="49"/>
      <c r="D53" s="49"/>
      <c r="E53" s="49"/>
      <c r="F53" s="49"/>
      <c r="G53" s="49"/>
      <c r="H53" s="49" t="s">
        <v>43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 t="s">
        <v>17</v>
      </c>
      <c r="V53" s="49"/>
      <c r="W53" s="49"/>
      <c r="X53" s="49" t="s">
        <v>18</v>
      </c>
      <c r="Y53" s="49"/>
      <c r="Z53" s="49" t="s">
        <v>16</v>
      </c>
      <c r="AA53" s="49"/>
      <c r="AB53" s="49"/>
      <c r="AC53" s="49"/>
      <c r="AD53" s="49"/>
      <c r="AE53" s="49"/>
    </row>
    <row r="54" spans="1:31" ht="29.25" customHeight="1" x14ac:dyDescent="0.25">
      <c r="A54" s="49"/>
      <c r="B54" s="49"/>
      <c r="C54" s="49"/>
      <c r="D54" s="49"/>
      <c r="E54" s="49"/>
      <c r="F54" s="49"/>
      <c r="G54" s="49"/>
      <c r="H54" s="57">
        <f>H51+I51+J51+K51+L51+M51+N51+O51+P51+Q51+R51+S51+T51</f>
        <v>123772.21318783001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60">
        <f>U51+V51+W51</f>
        <v>52088.496720000003</v>
      </c>
      <c r="V54" s="60"/>
      <c r="W54" s="60"/>
      <c r="X54" s="57">
        <f>X51+Y51</f>
        <v>3329.4031999999997</v>
      </c>
      <c r="Y54" s="57"/>
      <c r="Z54" s="56">
        <f>Z51+AA51+AB51+AC51+AD51+AE51</f>
        <v>54204.520000000004</v>
      </c>
      <c r="AA54" s="56"/>
      <c r="AB54" s="56"/>
      <c r="AC54" s="56"/>
      <c r="AD54" s="56"/>
      <c r="AE54" s="56"/>
    </row>
    <row r="55" spans="1:31" ht="34.5" customHeight="1" x14ac:dyDescent="0.25">
      <c r="A55" s="49" t="s">
        <v>54</v>
      </c>
      <c r="B55" s="49"/>
      <c r="C55" s="49"/>
      <c r="D55" s="49"/>
      <c r="E55" s="49"/>
      <c r="F55" s="49"/>
      <c r="G55" s="49"/>
      <c r="H55" s="57">
        <v>2184600</v>
      </c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9">
        <v>590000</v>
      </c>
      <c r="V55" s="59"/>
      <c r="W55" s="59"/>
      <c r="X55" s="57">
        <v>50000</v>
      </c>
      <c r="Y55" s="57"/>
      <c r="Z55" s="57">
        <v>620700</v>
      </c>
      <c r="AA55" s="57"/>
      <c r="AB55" s="57"/>
      <c r="AC55" s="57"/>
      <c r="AD55" s="57"/>
      <c r="AE55" s="57"/>
    </row>
    <row r="60" spans="1:31" ht="22.5" customHeight="1" x14ac:dyDescent="0.25">
      <c r="A60" s="55" t="s">
        <v>39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  <row r="61" spans="1:31" ht="27.75" customHeight="1" x14ac:dyDescent="0.25">
      <c r="A61" s="4">
        <v>1</v>
      </c>
      <c r="B61" s="55" t="s">
        <v>47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20"/>
      <c r="O61" s="20"/>
      <c r="P61" s="20"/>
    </row>
    <row r="62" spans="1:31" ht="21" customHeight="1" x14ac:dyDescent="0.25">
      <c r="A62" s="21">
        <v>3</v>
      </c>
      <c r="B62" s="58" t="s">
        <v>57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1:31" ht="36.75" customHeight="1" x14ac:dyDescent="0.25">
      <c r="A63" s="21">
        <v>4</v>
      </c>
      <c r="B63" s="55" t="s">
        <v>58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</row>
    <row r="64" spans="1:31" ht="45.75" customHeight="1" x14ac:dyDescent="0.25">
      <c r="A64" s="22">
        <v>5</v>
      </c>
      <c r="B64" s="66" t="s">
        <v>59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8"/>
    </row>
  </sheetData>
  <mergeCells count="323">
    <mergeCell ref="B64:M64"/>
    <mergeCell ref="B63:M63"/>
    <mergeCell ref="A60:M60"/>
    <mergeCell ref="B61:M61"/>
    <mergeCell ref="H52:AE52"/>
    <mergeCell ref="H53:T53"/>
    <mergeCell ref="H54:T54"/>
    <mergeCell ref="H55:T55"/>
    <mergeCell ref="Z53:AE53"/>
    <mergeCell ref="Z54:AE54"/>
    <mergeCell ref="Z55:AE55"/>
    <mergeCell ref="B62:M62"/>
    <mergeCell ref="A55:G55"/>
    <mergeCell ref="U55:W55"/>
    <mergeCell ref="X55:Y55"/>
    <mergeCell ref="U53:W53"/>
    <mergeCell ref="X53:Y53"/>
    <mergeCell ref="A53:G54"/>
    <mergeCell ref="U54:W54"/>
    <mergeCell ref="X54:Y54"/>
    <mergeCell ref="A52:G52"/>
    <mergeCell ref="AE45:AE48"/>
    <mergeCell ref="H2:AE2"/>
    <mergeCell ref="Q37:Q40"/>
    <mergeCell ref="H3:T3"/>
    <mergeCell ref="R5:R8"/>
    <mergeCell ref="R9:R12"/>
    <mergeCell ref="S5:S8"/>
    <mergeCell ref="T5:T8"/>
    <mergeCell ref="S9:S12"/>
    <mergeCell ref="T9:T12"/>
    <mergeCell ref="R13:R16"/>
    <mergeCell ref="S13:S16"/>
    <mergeCell ref="T13:T16"/>
    <mergeCell ref="R17:R20"/>
    <mergeCell ref="S17:S20"/>
    <mergeCell ref="T17:T20"/>
    <mergeCell ref="R21:R24"/>
    <mergeCell ref="S21:S24"/>
    <mergeCell ref="T21:T24"/>
    <mergeCell ref="R25:R28"/>
    <mergeCell ref="S25:S28"/>
    <mergeCell ref="T25:T28"/>
    <mergeCell ref="R29:R32"/>
    <mergeCell ref="S29:S32"/>
    <mergeCell ref="AE9:AE12"/>
    <mergeCell ref="AE13:AE16"/>
    <mergeCell ref="AE17:AE20"/>
    <mergeCell ref="AE21:AE24"/>
    <mergeCell ref="AE25:AE28"/>
    <mergeCell ref="AE29:AE32"/>
    <mergeCell ref="AE33:AE36"/>
    <mergeCell ref="AE37:AE40"/>
    <mergeCell ref="AE41:AE44"/>
    <mergeCell ref="AB25:AB28"/>
    <mergeCell ref="AB45:AB48"/>
    <mergeCell ref="U45:U48"/>
    <mergeCell ref="L17:L20"/>
    <mergeCell ref="Q9:Q12"/>
    <mergeCell ref="Q13:Q16"/>
    <mergeCell ref="Q17:Q20"/>
    <mergeCell ref="Q21:Q24"/>
    <mergeCell ref="W9:W12"/>
    <mergeCell ref="W13:W16"/>
    <mergeCell ref="W17:W20"/>
    <mergeCell ref="W21:W24"/>
    <mergeCell ref="V9:V12"/>
    <mergeCell ref="V25:V28"/>
    <mergeCell ref="X25:X28"/>
    <mergeCell ref="Y25:Y28"/>
    <mergeCell ref="Z25:Z28"/>
    <mergeCell ref="N45:N48"/>
    <mergeCell ref="O45:O48"/>
    <mergeCell ref="P45:P48"/>
    <mergeCell ref="V45:V48"/>
    <mergeCell ref="X45:X48"/>
    <mergeCell ref="Y45:Y48"/>
    <mergeCell ref="M41:M44"/>
    <mergeCell ref="AD25:AD28"/>
    <mergeCell ref="AB29:AB32"/>
    <mergeCell ref="AD29:AD32"/>
    <mergeCell ref="AB33:AB36"/>
    <mergeCell ref="AB37:AB40"/>
    <mergeCell ref="AB41:AB44"/>
    <mergeCell ref="P41:P44"/>
    <mergeCell ref="V41:V44"/>
    <mergeCell ref="H41:H44"/>
    <mergeCell ref="L41:L44"/>
    <mergeCell ref="T29:T32"/>
    <mergeCell ref="R33:R36"/>
    <mergeCell ref="AA25:AA28"/>
    <mergeCell ref="K29:K32"/>
    <mergeCell ref="AC29:AC32"/>
    <mergeCell ref="U25:U28"/>
    <mergeCell ref="AC25:AC28"/>
    <mergeCell ref="W25:W28"/>
    <mergeCell ref="Q25:Q28"/>
    <mergeCell ref="Q29:Q32"/>
    <mergeCell ref="W29:W32"/>
    <mergeCell ref="U29:U32"/>
    <mergeCell ref="X29:X32"/>
    <mergeCell ref="Y29:Y32"/>
    <mergeCell ref="A49:G49"/>
    <mergeCell ref="A50:G50"/>
    <mergeCell ref="A51:G51"/>
    <mergeCell ref="S33:S36"/>
    <mergeCell ref="T33:T36"/>
    <mergeCell ref="R37:R40"/>
    <mergeCell ref="S37:S40"/>
    <mergeCell ref="T37:T40"/>
    <mergeCell ref="R41:R44"/>
    <mergeCell ref="S41:S44"/>
    <mergeCell ref="T41:T44"/>
    <mergeCell ref="R45:R48"/>
    <mergeCell ref="S45:S48"/>
    <mergeCell ref="T45:T48"/>
    <mergeCell ref="H45:H48"/>
    <mergeCell ref="I45:I48"/>
    <mergeCell ref="J45:J48"/>
    <mergeCell ref="K45:K48"/>
    <mergeCell ref="L45:L48"/>
    <mergeCell ref="M45:M48"/>
    <mergeCell ref="A5:A48"/>
    <mergeCell ref="B5:B8"/>
    <mergeCell ref="C25:C28"/>
    <mergeCell ref="C29:C32"/>
    <mergeCell ref="AC17:AC20"/>
    <mergeCell ref="AC21:AC24"/>
    <mergeCell ref="U5:U8"/>
    <mergeCell ref="U9:U12"/>
    <mergeCell ref="U13:U16"/>
    <mergeCell ref="U17:U20"/>
    <mergeCell ref="U21:U24"/>
    <mergeCell ref="AA21:AA24"/>
    <mergeCell ref="V17:V20"/>
    <mergeCell ref="Z21:Z24"/>
    <mergeCell ref="X9:X12"/>
    <mergeCell ref="Y9:Y12"/>
    <mergeCell ref="Z9:Z12"/>
    <mergeCell ref="AA9:AA12"/>
    <mergeCell ref="V13:V16"/>
    <mergeCell ref="X13:X16"/>
    <mergeCell ref="Y13:Y16"/>
    <mergeCell ref="Z13:Z16"/>
    <mergeCell ref="AA13:AA16"/>
    <mergeCell ref="X17:X20"/>
    <mergeCell ref="Y17:Y20"/>
    <mergeCell ref="AC5:AC8"/>
    <mergeCell ref="AB21:AB24"/>
    <mergeCell ref="W45:W48"/>
    <mergeCell ref="Q45:Q48"/>
    <mergeCell ref="V33:V36"/>
    <mergeCell ref="X33:X36"/>
    <mergeCell ref="Y33:Y36"/>
    <mergeCell ref="H33:H36"/>
    <mergeCell ref="Z33:Z36"/>
    <mergeCell ref="Q33:Q36"/>
    <mergeCell ref="Q41:Q44"/>
    <mergeCell ref="N33:N36"/>
    <mergeCell ref="O33:O36"/>
    <mergeCell ref="P33:P36"/>
    <mergeCell ref="J33:J36"/>
    <mergeCell ref="K33:K36"/>
    <mergeCell ref="L33:L36"/>
    <mergeCell ref="M33:M36"/>
    <mergeCell ref="W33:W36"/>
    <mergeCell ref="W37:W40"/>
    <mergeCell ref="W41:W44"/>
    <mergeCell ref="U33:U36"/>
    <mergeCell ref="U37:U40"/>
    <mergeCell ref="U41:U44"/>
    <mergeCell ref="X41:X44"/>
    <mergeCell ref="Y41:Y44"/>
    <mergeCell ref="M37:M40"/>
    <mergeCell ref="N37:N40"/>
    <mergeCell ref="O37:O40"/>
    <mergeCell ref="P37:P40"/>
    <mergeCell ref="V37:V40"/>
    <mergeCell ref="X37:X40"/>
    <mergeCell ref="Y37:Y40"/>
    <mergeCell ref="Z37:Z40"/>
    <mergeCell ref="N41:N44"/>
    <mergeCell ref="O41:O44"/>
    <mergeCell ref="L29:L32"/>
    <mergeCell ref="H29:H32"/>
    <mergeCell ref="I29:I32"/>
    <mergeCell ref="J29:J32"/>
    <mergeCell ref="I41:I44"/>
    <mergeCell ref="H13:H16"/>
    <mergeCell ref="I13:I16"/>
    <mergeCell ref="J13:J16"/>
    <mergeCell ref="K13:K16"/>
    <mergeCell ref="L13:L16"/>
    <mergeCell ref="H21:H24"/>
    <mergeCell ref="I21:I24"/>
    <mergeCell ref="J21:J24"/>
    <mergeCell ref="K21:K24"/>
    <mergeCell ref="L21:L24"/>
    <mergeCell ref="I33:I36"/>
    <mergeCell ref="L25:L28"/>
    <mergeCell ref="H37:H40"/>
    <mergeCell ref="I37:I40"/>
    <mergeCell ref="J37:J40"/>
    <mergeCell ref="K37:K40"/>
    <mergeCell ref="L37:L40"/>
    <mergeCell ref="K41:K44"/>
    <mergeCell ref="H25:H28"/>
    <mergeCell ref="B45:B48"/>
    <mergeCell ref="B21:B24"/>
    <mergeCell ref="B25:B28"/>
    <mergeCell ref="B29:B32"/>
    <mergeCell ref="B33:B36"/>
    <mergeCell ref="B37:B40"/>
    <mergeCell ref="B41:B44"/>
    <mergeCell ref="B9:B12"/>
    <mergeCell ref="B13:B16"/>
    <mergeCell ref="B17:B20"/>
    <mergeCell ref="J25:J28"/>
    <mergeCell ref="K25:K28"/>
    <mergeCell ref="H9:H12"/>
    <mergeCell ref="C9:C12"/>
    <mergeCell ref="C13:C16"/>
    <mergeCell ref="C17:C20"/>
    <mergeCell ref="G2:G4"/>
    <mergeCell ref="G5:G48"/>
    <mergeCell ref="H17:H20"/>
    <mergeCell ref="I17:I20"/>
    <mergeCell ref="J17:J20"/>
    <mergeCell ref="K17:K20"/>
    <mergeCell ref="C41:C44"/>
    <mergeCell ref="C45:C48"/>
    <mergeCell ref="C21:C24"/>
    <mergeCell ref="C33:C36"/>
    <mergeCell ref="C37:C40"/>
    <mergeCell ref="J41:J44"/>
    <mergeCell ref="X3:Y3"/>
    <mergeCell ref="Z3:AE3"/>
    <mergeCell ref="B2:D3"/>
    <mergeCell ref="AB9:AB12"/>
    <mergeCell ref="AD9:AD12"/>
    <mergeCell ref="AB13:AB16"/>
    <mergeCell ref="AD13:AD16"/>
    <mergeCell ref="AB17:AB20"/>
    <mergeCell ref="AD17:AD20"/>
    <mergeCell ref="L5:L8"/>
    <mergeCell ref="AE5:AE8"/>
    <mergeCell ref="AB5:AB8"/>
    <mergeCell ref="AD5:AD8"/>
    <mergeCell ref="M5:M8"/>
    <mergeCell ref="N5:N8"/>
    <mergeCell ref="O5:O8"/>
    <mergeCell ref="P5:P8"/>
    <mergeCell ref="V5:V8"/>
    <mergeCell ref="X5:X8"/>
    <mergeCell ref="Y5:Y8"/>
    <mergeCell ref="Z5:Z8"/>
    <mergeCell ref="AA5:AA8"/>
    <mergeCell ref="W5:W8"/>
    <mergeCell ref="Q5:Q8"/>
    <mergeCell ref="AD21:AD24"/>
    <mergeCell ref="I9:I12"/>
    <mergeCell ref="J9:J12"/>
    <mergeCell ref="K9:K12"/>
    <mergeCell ref="L9:L12"/>
    <mergeCell ref="M9:M12"/>
    <mergeCell ref="N9:N12"/>
    <mergeCell ref="O9:O12"/>
    <mergeCell ref="Z17:Z20"/>
    <mergeCell ref="P9:P12"/>
    <mergeCell ref="M13:M16"/>
    <mergeCell ref="N13:N16"/>
    <mergeCell ref="O13:O16"/>
    <mergeCell ref="P13:P16"/>
    <mergeCell ref="AA17:AA20"/>
    <mergeCell ref="M21:M24"/>
    <mergeCell ref="X21:X24"/>
    <mergeCell ref="Y21:Y24"/>
    <mergeCell ref="M17:M20"/>
    <mergeCell ref="N17:N20"/>
    <mergeCell ref="O17:O20"/>
    <mergeCell ref="P17:P20"/>
    <mergeCell ref="AC9:AC12"/>
    <mergeCell ref="AC13:AC16"/>
    <mergeCell ref="AD33:AD36"/>
    <mergeCell ref="AD37:AD40"/>
    <mergeCell ref="AD41:AD44"/>
    <mergeCell ref="AD45:AD48"/>
    <mergeCell ref="AC33:AC36"/>
    <mergeCell ref="AC37:AC40"/>
    <mergeCell ref="AC41:AC44"/>
    <mergeCell ref="Z29:Z32"/>
    <mergeCell ref="AA29:AA32"/>
    <mergeCell ref="AA33:AA36"/>
    <mergeCell ref="AC45:AC48"/>
    <mergeCell ref="AA41:AA44"/>
    <mergeCell ref="Z45:Z48"/>
    <mergeCell ref="AA45:AA48"/>
    <mergeCell ref="AA37:AA40"/>
    <mergeCell ref="Z41:Z44"/>
    <mergeCell ref="A1:G1"/>
    <mergeCell ref="M29:M32"/>
    <mergeCell ref="N29:N32"/>
    <mergeCell ref="O29:O32"/>
    <mergeCell ref="P29:P32"/>
    <mergeCell ref="V29:V32"/>
    <mergeCell ref="N21:N24"/>
    <mergeCell ref="O21:O24"/>
    <mergeCell ref="P21:P24"/>
    <mergeCell ref="V21:V24"/>
    <mergeCell ref="M25:M28"/>
    <mergeCell ref="N25:N28"/>
    <mergeCell ref="O25:O28"/>
    <mergeCell ref="P25:P28"/>
    <mergeCell ref="U3:W3"/>
    <mergeCell ref="A2:A4"/>
    <mergeCell ref="E2:E4"/>
    <mergeCell ref="F2:F4"/>
    <mergeCell ref="C5:C8"/>
    <mergeCell ref="H5:H8"/>
    <mergeCell ref="I5:I8"/>
    <mergeCell ref="J5:J8"/>
    <mergeCell ref="K5:K8"/>
    <mergeCell ref="I25:I2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1ივლისი–19 სექტემბერი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2017-07-19T05:59:11Z</cp:lastPrinted>
  <dcterms:created xsi:type="dcterms:W3CDTF">2017-07-04T16:30:54Z</dcterms:created>
  <dcterms:modified xsi:type="dcterms:W3CDTF">2017-09-19T10:25:52Z</dcterms:modified>
</cp:coreProperties>
</file>